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<sst xmlns="http://schemas.openxmlformats.org/spreadsheetml/2006/main" count="102" uniqueCount="60">
  <si>
    <t>保亭县人民医院2022年公开招聘工作人员（第五批）考试总成绩总成绩及入围体检人员名单（A、B组)</t>
  </si>
  <si>
    <t>序号</t>
  </si>
  <si>
    <t>考号</t>
  </si>
  <si>
    <t>姓名</t>
  </si>
  <si>
    <t>应聘岗位</t>
  </si>
  <si>
    <t>笔试分</t>
  </si>
  <si>
    <t>占50%</t>
  </si>
  <si>
    <t>面试分</t>
  </si>
  <si>
    <t>总分</t>
  </si>
  <si>
    <t>名次</t>
  </si>
  <si>
    <t>是否进入体检环节</t>
  </si>
  <si>
    <t>备注</t>
  </si>
  <si>
    <t>A1</t>
  </si>
  <si>
    <t>0101_护士</t>
  </si>
  <si>
    <t>是</t>
  </si>
  <si>
    <t>A4</t>
  </si>
  <si>
    <t>0104_护士</t>
  </si>
  <si>
    <t>A2</t>
  </si>
  <si>
    <t>0102_护士</t>
  </si>
  <si>
    <t>A3</t>
  </si>
  <si>
    <t>0103_护士</t>
  </si>
  <si>
    <t>A6</t>
  </si>
  <si>
    <t>0106_护士</t>
  </si>
  <si>
    <t>A5</t>
  </si>
  <si>
    <t>0105_护士</t>
  </si>
  <si>
    <t>A15</t>
  </si>
  <si>
    <t>0115_护士</t>
  </si>
  <si>
    <t>B1</t>
  </si>
  <si>
    <t>A8</t>
  </si>
  <si>
    <t>0108_护士</t>
  </si>
  <si>
    <t>A11</t>
  </si>
  <si>
    <t>0111_护士</t>
  </si>
  <si>
    <t>B6</t>
  </si>
  <si>
    <t>A9</t>
  </si>
  <si>
    <t>0109_护士</t>
  </si>
  <si>
    <t>A12</t>
  </si>
  <si>
    <t>0112_护士</t>
  </si>
  <si>
    <t>A13</t>
  </si>
  <si>
    <t>0113_护士</t>
  </si>
  <si>
    <t>A7</t>
  </si>
  <si>
    <t>0107_护士</t>
  </si>
  <si>
    <t>A14</t>
  </si>
  <si>
    <t>0114_护士</t>
  </si>
  <si>
    <t>否</t>
  </si>
  <si>
    <t>总分相同情况下，笔试分高者入围</t>
  </si>
  <si>
    <t>B11</t>
  </si>
  <si>
    <t>B3</t>
  </si>
  <si>
    <t>A10</t>
  </si>
  <si>
    <t>0110_护士</t>
  </si>
  <si>
    <t>B2</t>
  </si>
  <si>
    <t>B9</t>
  </si>
  <si>
    <t>B4</t>
  </si>
  <si>
    <t>B7</t>
  </si>
  <si>
    <t>B5</t>
  </si>
  <si>
    <t>B8</t>
  </si>
  <si>
    <t>B12</t>
  </si>
  <si>
    <t>B14</t>
  </si>
  <si>
    <t>B13</t>
  </si>
  <si>
    <t>B10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</si>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</sst>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  <xf numFmtId="0" fontId="5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V11" sqref="V11"/>
    </sheetView>
  </sheetViews>
  <sheetFormatPr defaultColWidth="9.00390625" defaultRowHeight="14.25"/>
  <cols>
    <col min="1" max="1" width="6.125" style="3" customWidth="1"/>
    <col min="2" max="2" width="5.875" style="0" customWidth="1"/>
    <col min="3" max="3" width="6.25390625" style="0" customWidth="1"/>
    <col min="4" max="4" width="10.875" style="0" customWidth="1"/>
    <col min="9" max="9" width="7.375" style="0" customWidth="1"/>
    <col min="10" max="10" width="5.875" style="0" customWidth="1"/>
    <col min="12" max="12" width="13.25390625" style="0" customWidth="1"/>
  </cols>
  <sheetData>
    <row r="1" spans="1:12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6</v>
      </c>
      <c r="I2" s="5" t="s">
        <v>8</v>
      </c>
      <c r="J2" s="11" t="s">
        <v>9</v>
      </c>
      <c r="K2" s="12" t="s">
        <v>10</v>
      </c>
      <c r="L2" s="11" t="s">
        <v>11</v>
      </c>
    </row>
    <row r="3" spans="1:12" ht="21.75" customHeight="1">
      <c r="A3" s="6">
        <v>1</v>
      </c>
      <c r="B3" s="7" t="s">
        <v>12</v>
      </c>
      <c r="C3" s="7" t="str">
        <f>"黄晓双"</f>
        <v>黄晓双</v>
      </c>
      <c r="D3" s="7" t="s">
        <v>13</v>
      </c>
      <c r="E3" s="7">
        <v>84</v>
      </c>
      <c r="F3" s="8">
        <f aca="true" t="shared" si="0" ref="F3:F31">E3*50%</f>
        <v>42</v>
      </c>
      <c r="G3" s="8">
        <v>88.6</v>
      </c>
      <c r="H3" s="8">
        <f aca="true" t="shared" si="1" ref="H3:H31">ROUND(G3/2,2)</f>
        <v>44.3</v>
      </c>
      <c r="I3" s="10">
        <f aca="true" t="shared" si="2" ref="I3:I31">F3+H3</f>
        <v>86.3</v>
      </c>
      <c r="J3" s="13">
        <v>1</v>
      </c>
      <c r="K3" s="13" t="s">
        <v>14</v>
      </c>
      <c r="L3" s="13"/>
    </row>
    <row r="4" spans="1:12" ht="21.75" customHeight="1">
      <c r="A4" s="6">
        <v>2</v>
      </c>
      <c r="B4" s="7" t="s">
        <v>15</v>
      </c>
      <c r="C4" s="7" t="str">
        <f>"李子星"</f>
        <v>李子星</v>
      </c>
      <c r="D4" s="7" t="s">
        <v>16</v>
      </c>
      <c r="E4" s="7">
        <v>76</v>
      </c>
      <c r="F4" s="8">
        <f t="shared" si="0"/>
        <v>38</v>
      </c>
      <c r="G4" s="9">
        <v>79.2</v>
      </c>
      <c r="H4" s="8">
        <f t="shared" si="1"/>
        <v>39.6</v>
      </c>
      <c r="I4" s="10">
        <f t="shared" si="2"/>
        <v>77.6</v>
      </c>
      <c r="J4" s="13">
        <v>2</v>
      </c>
      <c r="K4" s="13" t="s">
        <v>14</v>
      </c>
      <c r="L4" s="14"/>
    </row>
    <row r="5" spans="1:12" ht="21.75" customHeight="1">
      <c r="A5" s="6">
        <v>3</v>
      </c>
      <c r="B5" s="7" t="s">
        <v>17</v>
      </c>
      <c r="C5" s="7" t="str">
        <f>"苏才媛"</f>
        <v>苏才媛</v>
      </c>
      <c r="D5" s="7" t="s">
        <v>18</v>
      </c>
      <c r="E5" s="7">
        <v>79</v>
      </c>
      <c r="F5" s="8">
        <f t="shared" si="0"/>
        <v>39.5</v>
      </c>
      <c r="G5" s="9">
        <v>74.4</v>
      </c>
      <c r="H5" s="8">
        <f t="shared" si="1"/>
        <v>37.2</v>
      </c>
      <c r="I5" s="10">
        <f t="shared" si="2"/>
        <v>76.7</v>
      </c>
      <c r="J5" s="13">
        <v>3</v>
      </c>
      <c r="K5" s="13" t="s">
        <v>14</v>
      </c>
      <c r="L5" s="14"/>
    </row>
    <row r="6" spans="1:12" ht="21.75" customHeight="1">
      <c r="A6" s="6">
        <v>4</v>
      </c>
      <c r="B6" s="7" t="s">
        <v>19</v>
      </c>
      <c r="C6" s="7" t="str">
        <f>"杨文珠"</f>
        <v>杨文珠</v>
      </c>
      <c r="D6" s="7" t="s">
        <v>20</v>
      </c>
      <c r="E6" s="7">
        <v>78</v>
      </c>
      <c r="F6" s="8">
        <f t="shared" si="0"/>
        <v>39</v>
      </c>
      <c r="G6" s="9">
        <v>75.4</v>
      </c>
      <c r="H6" s="8">
        <f t="shared" si="1"/>
        <v>37.7</v>
      </c>
      <c r="I6" s="10">
        <f t="shared" si="2"/>
        <v>76.7</v>
      </c>
      <c r="J6" s="13">
        <v>4</v>
      </c>
      <c r="K6" s="13" t="s">
        <v>14</v>
      </c>
      <c r="L6" s="14"/>
    </row>
    <row r="7" spans="1:12" ht="21.75" customHeight="1">
      <c r="A7" s="6">
        <v>5</v>
      </c>
      <c r="B7" s="7" t="s">
        <v>21</v>
      </c>
      <c r="C7" s="7" t="str">
        <f>"吴俊美"</f>
        <v>吴俊美</v>
      </c>
      <c r="D7" s="7" t="s">
        <v>22</v>
      </c>
      <c r="E7" s="7">
        <v>69</v>
      </c>
      <c r="F7" s="8">
        <f t="shared" si="0"/>
        <v>34.5</v>
      </c>
      <c r="G7" s="9">
        <v>83.8</v>
      </c>
      <c r="H7" s="8">
        <f t="shared" si="1"/>
        <v>41.9</v>
      </c>
      <c r="I7" s="10">
        <f t="shared" si="2"/>
        <v>76.4</v>
      </c>
      <c r="J7" s="13">
        <v>5</v>
      </c>
      <c r="K7" s="13" t="s">
        <v>14</v>
      </c>
      <c r="L7" s="14"/>
    </row>
    <row r="8" spans="1:12" ht="21.75" customHeight="1">
      <c r="A8" s="6">
        <v>6</v>
      </c>
      <c r="B8" s="7" t="s">
        <v>23</v>
      </c>
      <c r="C8" s="7" t="str">
        <f>"林瑞莲"</f>
        <v>林瑞莲</v>
      </c>
      <c r="D8" s="7" t="s">
        <v>24</v>
      </c>
      <c r="E8" s="7">
        <v>73</v>
      </c>
      <c r="F8" s="8">
        <f t="shared" si="0"/>
        <v>36.5</v>
      </c>
      <c r="G8" s="9">
        <v>77.8</v>
      </c>
      <c r="H8" s="8">
        <f t="shared" si="1"/>
        <v>38.9</v>
      </c>
      <c r="I8" s="10">
        <f t="shared" si="2"/>
        <v>75.4</v>
      </c>
      <c r="J8" s="13">
        <v>6</v>
      </c>
      <c r="K8" s="13" t="s">
        <v>14</v>
      </c>
      <c r="L8" s="14"/>
    </row>
    <row r="9" spans="1:12" ht="21.75" customHeight="1">
      <c r="A9" s="6">
        <v>7</v>
      </c>
      <c r="B9" s="7" t="s">
        <v>25</v>
      </c>
      <c r="C9" s="7" t="str">
        <f>"陈少晓"</f>
        <v>陈少晓</v>
      </c>
      <c r="D9" s="7" t="s">
        <v>26</v>
      </c>
      <c r="E9" s="7">
        <v>62</v>
      </c>
      <c r="F9" s="8">
        <f t="shared" si="0"/>
        <v>31</v>
      </c>
      <c r="G9" s="10">
        <v>86.6</v>
      </c>
      <c r="H9" s="8">
        <f t="shared" si="1"/>
        <v>43.3</v>
      </c>
      <c r="I9" s="10">
        <f t="shared" si="2"/>
        <v>74.3</v>
      </c>
      <c r="J9" s="13">
        <v>7</v>
      </c>
      <c r="K9" s="13" t="s">
        <v>14</v>
      </c>
      <c r="L9" s="13"/>
    </row>
    <row r="10" spans="1:12" ht="21.75" customHeight="1">
      <c r="A10" s="6">
        <v>8</v>
      </c>
      <c r="B10" s="7" t="s">
        <v>27</v>
      </c>
      <c r="C10" s="7" t="str">
        <f>"庞小仙"</f>
        <v>庞小仙</v>
      </c>
      <c r="D10" s="7" t="s">
        <v>13</v>
      </c>
      <c r="E10" s="7">
        <v>62</v>
      </c>
      <c r="F10" s="8">
        <f t="shared" si="0"/>
        <v>31</v>
      </c>
      <c r="G10" s="8">
        <v>81.6</v>
      </c>
      <c r="H10" s="8">
        <f t="shared" si="1"/>
        <v>40.8</v>
      </c>
      <c r="I10" s="10">
        <f t="shared" si="2"/>
        <v>71.8</v>
      </c>
      <c r="J10" s="13">
        <v>8</v>
      </c>
      <c r="K10" s="13" t="s">
        <v>14</v>
      </c>
      <c r="L10" s="13"/>
    </row>
    <row r="11" spans="1:12" ht="21.75" customHeight="1">
      <c r="A11" s="6">
        <v>9</v>
      </c>
      <c r="B11" s="7" t="s">
        <v>28</v>
      </c>
      <c r="C11" s="7" t="str">
        <f>"李玉香"</f>
        <v>李玉香</v>
      </c>
      <c r="D11" s="7" t="s">
        <v>29</v>
      </c>
      <c r="E11" s="7">
        <v>68</v>
      </c>
      <c r="F11" s="8">
        <f t="shared" si="0"/>
        <v>34</v>
      </c>
      <c r="G11" s="10">
        <v>75.2</v>
      </c>
      <c r="H11" s="8">
        <f t="shared" si="1"/>
        <v>37.6</v>
      </c>
      <c r="I11" s="10">
        <f t="shared" si="2"/>
        <v>71.6</v>
      </c>
      <c r="J11" s="13">
        <v>9</v>
      </c>
      <c r="K11" s="13" t="s">
        <v>14</v>
      </c>
      <c r="L11" s="13"/>
    </row>
    <row r="12" spans="1:12" ht="21.75" customHeight="1">
      <c r="A12" s="6">
        <v>10</v>
      </c>
      <c r="B12" s="7" t="s">
        <v>30</v>
      </c>
      <c r="C12" s="7" t="str">
        <f>"符贤莲"</f>
        <v>符贤莲</v>
      </c>
      <c r="D12" s="7" t="s">
        <v>31</v>
      </c>
      <c r="E12" s="7">
        <v>66</v>
      </c>
      <c r="F12" s="8">
        <f t="shared" si="0"/>
        <v>33</v>
      </c>
      <c r="G12" s="10">
        <v>77</v>
      </c>
      <c r="H12" s="8">
        <f t="shared" si="1"/>
        <v>38.5</v>
      </c>
      <c r="I12" s="10">
        <f t="shared" si="2"/>
        <v>71.5</v>
      </c>
      <c r="J12" s="13">
        <v>10</v>
      </c>
      <c r="K12" s="13" t="s">
        <v>14</v>
      </c>
      <c r="L12" s="13"/>
    </row>
    <row r="13" spans="1:12" ht="21.75" customHeight="1">
      <c r="A13" s="6">
        <v>11</v>
      </c>
      <c r="B13" s="7" t="s">
        <v>32</v>
      </c>
      <c r="C13" s="7" t="str">
        <f>"王丹"</f>
        <v>王丹</v>
      </c>
      <c r="D13" s="7" t="s">
        <v>13</v>
      </c>
      <c r="E13" s="7">
        <v>61</v>
      </c>
      <c r="F13" s="8">
        <f t="shared" si="0"/>
        <v>30.5</v>
      </c>
      <c r="G13" s="9">
        <v>80.4</v>
      </c>
      <c r="H13" s="8">
        <f t="shared" si="1"/>
        <v>40.2</v>
      </c>
      <c r="I13" s="10">
        <f t="shared" si="2"/>
        <v>70.7</v>
      </c>
      <c r="J13" s="13">
        <v>11</v>
      </c>
      <c r="K13" s="13" t="s">
        <v>14</v>
      </c>
      <c r="L13" s="14"/>
    </row>
    <row r="14" spans="1:12" ht="21.75" customHeight="1">
      <c r="A14" s="6">
        <v>12</v>
      </c>
      <c r="B14" s="7" t="s">
        <v>33</v>
      </c>
      <c r="C14" s="7" t="str">
        <f>"陈佳云"</f>
        <v>陈佳云</v>
      </c>
      <c r="D14" s="7" t="s">
        <v>34</v>
      </c>
      <c r="E14" s="7">
        <v>67</v>
      </c>
      <c r="F14" s="8">
        <f t="shared" si="0"/>
        <v>33.5</v>
      </c>
      <c r="G14" s="10">
        <v>73.8</v>
      </c>
      <c r="H14" s="8">
        <f t="shared" si="1"/>
        <v>36.9</v>
      </c>
      <c r="I14" s="10">
        <f t="shared" si="2"/>
        <v>70.4</v>
      </c>
      <c r="J14" s="13">
        <v>12</v>
      </c>
      <c r="K14" s="13" t="s">
        <v>14</v>
      </c>
      <c r="L14" s="13"/>
    </row>
    <row r="15" spans="1:12" ht="21.75" customHeight="1">
      <c r="A15" s="6">
        <v>13</v>
      </c>
      <c r="B15" s="7" t="s">
        <v>35</v>
      </c>
      <c r="C15" s="7" t="str">
        <f>"曾姗姗"</f>
        <v>曾姗姗</v>
      </c>
      <c r="D15" s="7" t="s">
        <v>36</v>
      </c>
      <c r="E15" s="7">
        <v>65</v>
      </c>
      <c r="F15" s="8">
        <f t="shared" si="0"/>
        <v>32.5</v>
      </c>
      <c r="G15" s="10">
        <v>75.2</v>
      </c>
      <c r="H15" s="8">
        <f t="shared" si="1"/>
        <v>37.6</v>
      </c>
      <c r="I15" s="10">
        <f t="shared" si="2"/>
        <v>70.1</v>
      </c>
      <c r="J15" s="13">
        <v>13</v>
      </c>
      <c r="K15" s="13" t="s">
        <v>14</v>
      </c>
      <c r="L15" s="13"/>
    </row>
    <row r="16" spans="1:12" ht="21.75" customHeight="1">
      <c r="A16" s="6">
        <v>14</v>
      </c>
      <c r="B16" s="7" t="s">
        <v>37</v>
      </c>
      <c r="C16" s="7" t="str">
        <f>"吉晓璐"</f>
        <v>吉晓璐</v>
      </c>
      <c r="D16" s="7" t="s">
        <v>38</v>
      </c>
      <c r="E16" s="7">
        <v>64</v>
      </c>
      <c r="F16" s="8">
        <f t="shared" si="0"/>
        <v>32</v>
      </c>
      <c r="G16" s="10">
        <v>76</v>
      </c>
      <c r="H16" s="8">
        <f t="shared" si="1"/>
        <v>38</v>
      </c>
      <c r="I16" s="10">
        <f t="shared" si="2"/>
        <v>70</v>
      </c>
      <c r="J16" s="13">
        <v>14</v>
      </c>
      <c r="K16" s="13" t="s">
        <v>14</v>
      </c>
      <c r="L16" s="13"/>
    </row>
    <row r="17" spans="1:12" s="2" customFormat="1" ht="21.75" customHeight="1">
      <c r="A17" s="6">
        <v>15</v>
      </c>
      <c r="B17" s="7" t="s">
        <v>39</v>
      </c>
      <c r="C17" s="7" t="str">
        <f>"吴日春"</f>
        <v>吴日春</v>
      </c>
      <c r="D17" s="7" t="s">
        <v>40</v>
      </c>
      <c r="E17" s="7">
        <v>69</v>
      </c>
      <c r="F17" s="8">
        <f t="shared" si="0"/>
        <v>34.5</v>
      </c>
      <c r="G17" s="10">
        <v>70</v>
      </c>
      <c r="H17" s="8">
        <f t="shared" si="1"/>
        <v>35</v>
      </c>
      <c r="I17" s="10">
        <f t="shared" si="2"/>
        <v>69.5</v>
      </c>
      <c r="J17" s="13">
        <v>15</v>
      </c>
      <c r="K17" s="13" t="s">
        <v>14</v>
      </c>
      <c r="L17" s="13"/>
    </row>
    <row r="18" spans="1:12" s="2" customFormat="1" ht="21.75" customHeight="1">
      <c r="A18" s="6">
        <v>16</v>
      </c>
      <c r="B18" s="7" t="s">
        <v>41</v>
      </c>
      <c r="C18" s="7" t="str">
        <f>"陈春燕"</f>
        <v>陈春燕</v>
      </c>
      <c r="D18" s="7" t="s">
        <v>42</v>
      </c>
      <c r="E18" s="7">
        <v>63</v>
      </c>
      <c r="F18" s="8">
        <f t="shared" si="0"/>
        <v>31.5</v>
      </c>
      <c r="G18" s="10">
        <v>76</v>
      </c>
      <c r="H18" s="8">
        <f t="shared" si="1"/>
        <v>38</v>
      </c>
      <c r="I18" s="10">
        <f t="shared" si="2"/>
        <v>69.5</v>
      </c>
      <c r="J18" s="13">
        <v>16</v>
      </c>
      <c r="K18" s="13" t="s">
        <v>43</v>
      </c>
      <c r="L18" s="15" t="s">
        <v>44</v>
      </c>
    </row>
    <row r="19" spans="1:12" ht="21.75" customHeight="1">
      <c r="A19" s="6">
        <v>17</v>
      </c>
      <c r="B19" s="7" t="s">
        <v>45</v>
      </c>
      <c r="C19" s="7" t="str">
        <f>"李珅劭"</f>
        <v>李珅劭</v>
      </c>
      <c r="D19" s="7" t="s">
        <v>13</v>
      </c>
      <c r="E19" s="7">
        <v>60</v>
      </c>
      <c r="F19" s="8">
        <f t="shared" si="0"/>
        <v>30</v>
      </c>
      <c r="G19" s="10">
        <v>78.6</v>
      </c>
      <c r="H19" s="8">
        <f t="shared" si="1"/>
        <v>39.3</v>
      </c>
      <c r="I19" s="10">
        <f t="shared" si="2"/>
        <v>69.3</v>
      </c>
      <c r="J19" s="13">
        <v>17</v>
      </c>
      <c r="K19" s="13" t="s">
        <v>43</v>
      </c>
      <c r="L19" s="13"/>
    </row>
    <row r="20" spans="1:12" ht="21.75" customHeight="1">
      <c r="A20" s="6">
        <v>18</v>
      </c>
      <c r="B20" s="7" t="s">
        <v>46</v>
      </c>
      <c r="C20" s="7" t="str">
        <f>"陈幸妹"</f>
        <v>陈幸妹</v>
      </c>
      <c r="D20" s="7" t="s">
        <v>13</v>
      </c>
      <c r="E20" s="7">
        <v>62</v>
      </c>
      <c r="F20" s="8">
        <f t="shared" si="0"/>
        <v>31</v>
      </c>
      <c r="G20" s="9">
        <v>75.6</v>
      </c>
      <c r="H20" s="8">
        <f t="shared" si="1"/>
        <v>37.8</v>
      </c>
      <c r="I20" s="10">
        <f t="shared" si="2"/>
        <v>68.8</v>
      </c>
      <c r="J20" s="13">
        <v>18</v>
      </c>
      <c r="K20" s="13" t="s">
        <v>43</v>
      </c>
      <c r="L20" s="14"/>
    </row>
    <row r="21" spans="1:12" ht="21.75" customHeight="1">
      <c r="A21" s="6">
        <v>19</v>
      </c>
      <c r="B21" s="7" t="s">
        <v>47</v>
      </c>
      <c r="C21" s="7" t="str">
        <f>"吉家丽"</f>
        <v>吉家丽</v>
      </c>
      <c r="D21" s="7" t="s">
        <v>48</v>
      </c>
      <c r="E21" s="7">
        <v>66</v>
      </c>
      <c r="F21" s="8">
        <f t="shared" si="0"/>
        <v>33</v>
      </c>
      <c r="G21" s="10">
        <v>71</v>
      </c>
      <c r="H21" s="8">
        <f t="shared" si="1"/>
        <v>35.5</v>
      </c>
      <c r="I21" s="10">
        <f t="shared" si="2"/>
        <v>68.5</v>
      </c>
      <c r="J21" s="13">
        <v>19</v>
      </c>
      <c r="K21" s="13" t="s">
        <v>43</v>
      </c>
      <c r="L21" s="13"/>
    </row>
    <row r="22" spans="1:12" ht="21.75" customHeight="1">
      <c r="A22" s="6">
        <v>20</v>
      </c>
      <c r="B22" s="7" t="s">
        <v>49</v>
      </c>
      <c r="C22" s="7" t="str">
        <f>"刘宝彦"</f>
        <v>刘宝彦</v>
      </c>
      <c r="D22" s="7" t="s">
        <v>13</v>
      </c>
      <c r="E22" s="7">
        <v>62</v>
      </c>
      <c r="F22" s="8">
        <f t="shared" si="0"/>
        <v>31</v>
      </c>
      <c r="G22" s="9">
        <v>73.4</v>
      </c>
      <c r="H22" s="8">
        <f t="shared" si="1"/>
        <v>36.7</v>
      </c>
      <c r="I22" s="10">
        <f t="shared" si="2"/>
        <v>67.7</v>
      </c>
      <c r="J22" s="13">
        <v>20</v>
      </c>
      <c r="K22" s="13" t="s">
        <v>43</v>
      </c>
      <c r="L22" s="14"/>
    </row>
    <row r="23" spans="1:12" ht="21.75" customHeight="1">
      <c r="A23" s="6">
        <v>21</v>
      </c>
      <c r="B23" s="7" t="s">
        <v>50</v>
      </c>
      <c r="C23" s="7" t="str">
        <f>"许文雪"</f>
        <v>许文雪</v>
      </c>
      <c r="D23" s="7" t="s">
        <v>13</v>
      </c>
      <c r="E23" s="7">
        <v>60</v>
      </c>
      <c r="F23" s="8">
        <f t="shared" si="0"/>
        <v>30</v>
      </c>
      <c r="G23" s="10">
        <v>75.2</v>
      </c>
      <c r="H23" s="8">
        <f t="shared" si="1"/>
        <v>37.6</v>
      </c>
      <c r="I23" s="10">
        <f t="shared" si="2"/>
        <v>67.6</v>
      </c>
      <c r="J23" s="13">
        <v>21</v>
      </c>
      <c r="K23" s="13" t="s">
        <v>43</v>
      </c>
      <c r="L23" s="13"/>
    </row>
    <row r="24" spans="1:12" ht="21.75" customHeight="1">
      <c r="A24" s="6">
        <v>22</v>
      </c>
      <c r="B24" s="7" t="s">
        <v>51</v>
      </c>
      <c r="C24" s="7" t="str">
        <f>"黄泽情"</f>
        <v>黄泽情</v>
      </c>
      <c r="D24" s="7" t="s">
        <v>13</v>
      </c>
      <c r="E24" s="7">
        <v>61</v>
      </c>
      <c r="F24" s="8">
        <f t="shared" si="0"/>
        <v>30.5</v>
      </c>
      <c r="G24" s="9">
        <v>74</v>
      </c>
      <c r="H24" s="8">
        <f t="shared" si="1"/>
        <v>37</v>
      </c>
      <c r="I24" s="10">
        <f t="shared" si="2"/>
        <v>67.5</v>
      </c>
      <c r="J24" s="13">
        <v>22</v>
      </c>
      <c r="K24" s="13" t="s">
        <v>43</v>
      </c>
      <c r="L24" s="14"/>
    </row>
    <row r="25" spans="1:12" ht="21.75" customHeight="1">
      <c r="A25" s="6">
        <v>23</v>
      </c>
      <c r="B25" s="7" t="s">
        <v>52</v>
      </c>
      <c r="C25" s="7" t="str">
        <f>"王欢欢"</f>
        <v>王欢欢</v>
      </c>
      <c r="D25" s="7" t="s">
        <v>13</v>
      </c>
      <c r="E25" s="7">
        <v>60</v>
      </c>
      <c r="F25" s="8">
        <f t="shared" si="0"/>
        <v>30</v>
      </c>
      <c r="G25" s="10">
        <v>75</v>
      </c>
      <c r="H25" s="8">
        <f t="shared" si="1"/>
        <v>37.5</v>
      </c>
      <c r="I25" s="10">
        <f t="shared" si="2"/>
        <v>67.5</v>
      </c>
      <c r="J25" s="13">
        <v>23</v>
      </c>
      <c r="K25" s="13" t="s">
        <v>43</v>
      </c>
      <c r="L25" s="13"/>
    </row>
    <row r="26" spans="1:12" ht="21.75" customHeight="1">
      <c r="A26" s="6">
        <v>24</v>
      </c>
      <c r="B26" s="7" t="s">
        <v>53</v>
      </c>
      <c r="C26" s="7" t="str">
        <f>"蔡崇"</f>
        <v>蔡崇</v>
      </c>
      <c r="D26" s="7" t="s">
        <v>13</v>
      </c>
      <c r="E26" s="7">
        <v>61</v>
      </c>
      <c r="F26" s="8">
        <f t="shared" si="0"/>
        <v>30.5</v>
      </c>
      <c r="G26" s="9">
        <v>72.8</v>
      </c>
      <c r="H26" s="8">
        <f t="shared" si="1"/>
        <v>36.4</v>
      </c>
      <c r="I26" s="10">
        <f t="shared" si="2"/>
        <v>66.9</v>
      </c>
      <c r="J26" s="13">
        <v>24</v>
      </c>
      <c r="K26" s="13" t="s">
        <v>43</v>
      </c>
      <c r="L26" s="14"/>
    </row>
    <row r="27" spans="1:12" ht="21.75" customHeight="1">
      <c r="A27" s="6">
        <v>25</v>
      </c>
      <c r="B27" s="7" t="s">
        <v>54</v>
      </c>
      <c r="C27" s="7" t="str">
        <f>"邓扬玲"</f>
        <v>邓扬玲</v>
      </c>
      <c r="D27" s="7" t="s">
        <v>13</v>
      </c>
      <c r="E27" s="7">
        <v>60</v>
      </c>
      <c r="F27" s="8">
        <f t="shared" si="0"/>
        <v>30</v>
      </c>
      <c r="G27" s="10">
        <v>70.8</v>
      </c>
      <c r="H27" s="8">
        <f t="shared" si="1"/>
        <v>35.4</v>
      </c>
      <c r="I27" s="10">
        <f t="shared" si="2"/>
        <v>65.4</v>
      </c>
      <c r="J27" s="13">
        <v>25</v>
      </c>
      <c r="K27" s="13" t="s">
        <v>43</v>
      </c>
      <c r="L27" s="13"/>
    </row>
    <row r="28" spans="1:12" ht="21.75" customHeight="1">
      <c r="A28" s="6">
        <v>26</v>
      </c>
      <c r="B28" s="7" t="s">
        <v>55</v>
      </c>
      <c r="C28" s="7" t="str">
        <f>"庄晓玲"</f>
        <v>庄晓玲</v>
      </c>
      <c r="D28" s="7" t="s">
        <v>13</v>
      </c>
      <c r="E28" s="7">
        <v>59</v>
      </c>
      <c r="F28" s="8">
        <f t="shared" si="0"/>
        <v>29.5</v>
      </c>
      <c r="G28" s="10">
        <v>71</v>
      </c>
      <c r="H28" s="8">
        <f t="shared" si="1"/>
        <v>35.5</v>
      </c>
      <c r="I28" s="10">
        <f t="shared" si="2"/>
        <v>65</v>
      </c>
      <c r="J28" s="13">
        <v>26</v>
      </c>
      <c r="K28" s="13" t="s">
        <v>43</v>
      </c>
      <c r="L28" s="13"/>
    </row>
    <row r="29" spans="1:12" ht="21.75" customHeight="1">
      <c r="A29" s="6">
        <v>27</v>
      </c>
      <c r="B29" s="7" t="s">
        <v>56</v>
      </c>
      <c r="C29" s="7" t="str">
        <f>"吴家月"</f>
        <v>吴家月</v>
      </c>
      <c r="D29" s="7" t="s">
        <v>13</v>
      </c>
      <c r="E29" s="7">
        <v>59</v>
      </c>
      <c r="F29" s="8">
        <f t="shared" si="0"/>
        <v>29.5</v>
      </c>
      <c r="G29" s="10">
        <v>70.6</v>
      </c>
      <c r="H29" s="8">
        <f t="shared" si="1"/>
        <v>35.3</v>
      </c>
      <c r="I29" s="10">
        <f t="shared" si="2"/>
        <v>64.8</v>
      </c>
      <c r="J29" s="13">
        <v>27</v>
      </c>
      <c r="K29" s="13" t="s">
        <v>43</v>
      </c>
      <c r="L29" s="13"/>
    </row>
    <row r="30" spans="1:12" ht="21.75" customHeight="1">
      <c r="A30" s="6">
        <v>28</v>
      </c>
      <c r="B30" s="7" t="s">
        <v>57</v>
      </c>
      <c r="C30" s="7" t="str">
        <f>"李青美"</f>
        <v>李青美</v>
      </c>
      <c r="D30" s="7" t="s">
        <v>13</v>
      </c>
      <c r="E30" s="7">
        <v>59</v>
      </c>
      <c r="F30" s="8">
        <f t="shared" si="0"/>
        <v>29.5</v>
      </c>
      <c r="G30" s="10">
        <v>70</v>
      </c>
      <c r="H30" s="8">
        <f t="shared" si="1"/>
        <v>35</v>
      </c>
      <c r="I30" s="10">
        <f t="shared" si="2"/>
        <v>64.5</v>
      </c>
      <c r="J30" s="13">
        <v>28</v>
      </c>
      <c r="K30" s="13" t="s">
        <v>43</v>
      </c>
      <c r="L30" s="13"/>
    </row>
    <row r="31" spans="1:12" ht="21.75" customHeight="1">
      <c r="A31" s="6">
        <v>29</v>
      </c>
      <c r="B31" s="7" t="s">
        <v>58</v>
      </c>
      <c r="C31" s="7" t="str">
        <f>"蔡秋燕"</f>
        <v>蔡秋燕</v>
      </c>
      <c r="D31" s="7" t="s">
        <v>13</v>
      </c>
      <c r="E31" s="7">
        <v>60</v>
      </c>
      <c r="F31" s="8">
        <f t="shared" si="0"/>
        <v>30</v>
      </c>
      <c r="G31" s="10"/>
      <c r="H31" s="8">
        <f t="shared" si="1"/>
        <v>0</v>
      </c>
      <c r="I31" s="10">
        <f t="shared" si="2"/>
        <v>30</v>
      </c>
      <c r="J31" s="13">
        <v>29</v>
      </c>
      <c r="K31" s="13" t="s">
        <v>43</v>
      </c>
      <c r="L31" s="13" t="s">
        <v>59</v>
      </c>
    </row>
  </sheetData>
  <sheetProtection/>
  <mergeCells count="1">
    <mergeCell ref="A1:L1"/>
  </mergeCells>
  <conditionalFormatting sqref="C3:C17">
    <cfRule type="expression" priority="1" dxfId="0" stopIfTrue="1">
      <formula>AND(COUNTIF($F$19:$F$19,C3)&gt;1,NOT(ISBLANK(C3)))</formula>
    </cfRule>
  </conditionalFormatting>
  <conditionalFormatting sqref="C18:C31">
    <cfRule type="expression" priority="1" dxfId="0" stopIfTrue="1">
      <formula>AND(COUNTIF(#REF!,C18)&gt;1,NOT(ISBLANK(C18)))</formula>
    </cfRule>
  </conditionalFormatting>
  <printOptions/>
  <pageMargins left="0.39" right="0" top="1" bottom="1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2022-11-30T07:33:40Z</dcterms:created>
  <dcterms:modified xsi:type="dcterms:W3CDTF">2022-12-07T00:24:46Z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